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Y:\Kitselas Forestry\Cutting Permits\Log Flow, FIVE YEAR PLAN\2022-26 Plan\"/>
    </mc:Choice>
  </mc:AlternateContent>
  <xr:revisionPtr revIDLastSave="0" documentId="13_ncr:1_{89133689-7CD0-4AA1-AA45-E3D17B8EFA7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-25" sheetId="1" r:id="rId1"/>
  </sheets>
  <definedNames>
    <definedName name="_xlnm._FilterDatabase" localSheetId="0" hidden="1">'2021-25'!$A$4:$M$76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6" i="1" l="1"/>
  <c r="K74" i="1"/>
  <c r="H65" i="1" l="1"/>
  <c r="H64" i="1"/>
  <c r="H63" i="1"/>
  <c r="H62" i="1"/>
  <c r="H61" i="1"/>
  <c r="H57" i="1"/>
  <c r="H58" i="1"/>
  <c r="H59" i="1"/>
  <c r="H60" i="1"/>
  <c r="H56" i="1"/>
  <c r="H55" i="1"/>
  <c r="H54" i="1"/>
  <c r="H53" i="1"/>
  <c r="H52" i="1"/>
  <c r="H51" i="1"/>
  <c r="H50" i="1"/>
  <c r="H49" i="1"/>
  <c r="H48" i="1"/>
  <c r="H47" i="1"/>
  <c r="H46" i="1"/>
  <c r="H45" i="1"/>
  <c r="H43" i="1"/>
  <c r="H44" i="1"/>
  <c r="H23" i="1"/>
  <c r="H42" i="1"/>
  <c r="H41" i="1"/>
  <c r="H38" i="1"/>
  <c r="F39" i="1"/>
  <c r="H39" i="1" s="1"/>
  <c r="H40" i="1"/>
  <c r="H37" i="1"/>
  <c r="H35" i="1"/>
  <c r="H36" i="1"/>
  <c r="H34" i="1"/>
  <c r="H83" i="1" l="1"/>
  <c r="H82" i="1"/>
  <c r="H81" i="1"/>
  <c r="H80" i="1"/>
  <c r="H79" i="1"/>
  <c r="I83" i="1"/>
  <c r="J83" i="1"/>
  <c r="H31" i="1"/>
  <c r="H32" i="1"/>
  <c r="H33" i="1"/>
  <c r="I81" i="1"/>
  <c r="H28" i="1"/>
  <c r="H29" i="1"/>
  <c r="H30" i="1"/>
  <c r="H27" i="1"/>
  <c r="H26" i="1"/>
  <c r="H25" i="1"/>
  <c r="H24" i="1"/>
  <c r="H22" i="1"/>
  <c r="L83" i="1"/>
  <c r="H5" i="1"/>
  <c r="H6" i="1"/>
  <c r="H7" i="1"/>
  <c r="H8" i="1"/>
  <c r="H9" i="1"/>
  <c r="H10" i="1"/>
  <c r="H11" i="1"/>
  <c r="H12" i="1"/>
  <c r="H13" i="1"/>
  <c r="H14" i="1"/>
  <c r="H21" i="1"/>
  <c r="H20" i="1"/>
  <c r="H19" i="1"/>
  <c r="H18" i="1"/>
  <c r="H17" i="1"/>
  <c r="H16" i="1"/>
  <c r="H15" i="1"/>
  <c r="I80" i="1" l="1"/>
  <c r="J82" i="1"/>
  <c r="I82" i="1"/>
  <c r="I79" i="1"/>
  <c r="J80" i="1"/>
  <c r="J79" i="1"/>
  <c r="J81" i="1"/>
  <c r="L82" i="1"/>
  <c r="L81" i="1"/>
  <c r="L80" i="1"/>
  <c r="L79" i="1"/>
  <c r="H76" i="1"/>
  <c r="L76" i="1" s="1"/>
  <c r="H75" i="1"/>
  <c r="L75" i="1" s="1"/>
  <c r="H74" i="1"/>
  <c r="L74" i="1" s="1"/>
  <c r="H73" i="1"/>
  <c r="H72" i="1"/>
  <c r="H71" i="1"/>
  <c r="I84" i="1" l="1"/>
  <c r="J84" i="1"/>
  <c r="L84" i="1"/>
</calcChain>
</file>

<file path=xl/sharedStrings.xml><?xml version="1.0" encoding="utf-8"?>
<sst xmlns="http://schemas.openxmlformats.org/spreadsheetml/2006/main" count="596" uniqueCount="126">
  <si>
    <t>Date of Last Update:</t>
  </si>
  <si>
    <t>Kitselas Forestry LP</t>
  </si>
  <si>
    <t>Updated by:</t>
  </si>
  <si>
    <t>selection logging</t>
  </si>
  <si>
    <t>License</t>
  </si>
  <si>
    <t>TSA/TFL</t>
  </si>
  <si>
    <t>CP</t>
  </si>
  <si>
    <t>"Licencee"</t>
  </si>
  <si>
    <t>Block ID</t>
  </si>
  <si>
    <t>Area (ha)</t>
  </si>
  <si>
    <t>Vol/ha</t>
  </si>
  <si>
    <t>Volume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</si>
  <si>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</si>
  <si>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</si>
  <si>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</si>
  <si>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</si>
  <si>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</si>
  <si>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A90733</t>
  </si>
  <si>
    <t>TSA</t>
  </si>
  <si>
    <t>TBA</t>
  </si>
  <si>
    <t>Kitselas TSA</t>
  </si>
  <si>
    <t>K100</t>
  </si>
  <si>
    <t>Hardscrabb*</t>
  </si>
  <si>
    <t>103I079</t>
  </si>
  <si>
    <t>All</t>
  </si>
  <si>
    <t>R</t>
  </si>
  <si>
    <t>K102</t>
  </si>
  <si>
    <t>Shannon</t>
  </si>
  <si>
    <t>North Copp*</t>
  </si>
  <si>
    <t>103I058</t>
  </si>
  <si>
    <t>K16-3</t>
  </si>
  <si>
    <t>Copper</t>
  </si>
  <si>
    <t>F</t>
  </si>
  <si>
    <t>K17-2</t>
  </si>
  <si>
    <t>A91360</t>
  </si>
  <si>
    <t>TFL</t>
  </si>
  <si>
    <t>Kitselas TFL</t>
  </si>
  <si>
    <t>103I059</t>
  </si>
  <si>
    <t>K31</t>
  </si>
  <si>
    <t>Williams</t>
  </si>
  <si>
    <t>103I048</t>
  </si>
  <si>
    <t>K48</t>
  </si>
  <si>
    <t>Lakelse</t>
  </si>
  <si>
    <t>103I047</t>
  </si>
  <si>
    <t>P</t>
  </si>
  <si>
    <t>K69</t>
  </si>
  <si>
    <t>Clore</t>
  </si>
  <si>
    <t>93L021</t>
  </si>
  <si>
    <t>K69a</t>
  </si>
  <si>
    <t>93L031</t>
  </si>
  <si>
    <t>K84</t>
  </si>
  <si>
    <t>K88</t>
  </si>
  <si>
    <t>103I049</t>
  </si>
  <si>
    <t>K91-1</t>
  </si>
  <si>
    <t>K91-2</t>
  </si>
  <si>
    <t>K91-3</t>
  </si>
  <si>
    <t>K91-4</t>
  </si>
  <si>
    <t>K92</t>
  </si>
  <si>
    <t>K93</t>
  </si>
  <si>
    <t>K94</t>
  </si>
  <si>
    <t>K95</t>
  </si>
  <si>
    <t>Total volume identified:</t>
  </si>
  <si>
    <t>Annual Cut</t>
  </si>
  <si>
    <t>Years of supply</t>
  </si>
  <si>
    <t>A73377</t>
  </si>
  <si>
    <t>KFP NRFL</t>
  </si>
  <si>
    <t>A77426</t>
  </si>
  <si>
    <t>KFP FLTC</t>
  </si>
  <si>
    <t>Kitselas TFL(Cas)</t>
  </si>
  <si>
    <t>K111</t>
  </si>
  <si>
    <t>K112</t>
  </si>
  <si>
    <t>K113</t>
  </si>
  <si>
    <t>K114</t>
  </si>
  <si>
    <t>K115</t>
  </si>
  <si>
    <t>K116</t>
  </si>
  <si>
    <t>K117</t>
  </si>
  <si>
    <t>Kleanza</t>
  </si>
  <si>
    <t>K118</t>
  </si>
  <si>
    <t>K119</t>
  </si>
  <si>
    <t>K120</t>
  </si>
  <si>
    <t>K121</t>
  </si>
  <si>
    <t>TOTAL</t>
  </si>
  <si>
    <t>K122</t>
  </si>
  <si>
    <t>K123</t>
  </si>
  <si>
    <t>K124</t>
  </si>
  <si>
    <t>K136</t>
  </si>
  <si>
    <t>K137</t>
  </si>
  <si>
    <t>K132</t>
  </si>
  <si>
    <t>K138</t>
  </si>
  <si>
    <t>K139</t>
  </si>
  <si>
    <t>DH, RB</t>
  </si>
  <si>
    <t>K96</t>
  </si>
  <si>
    <t>W</t>
  </si>
  <si>
    <t>K141</t>
  </si>
  <si>
    <t>K140</t>
  </si>
  <si>
    <t>North Copper</t>
  </si>
  <si>
    <t>Trapper</t>
  </si>
  <si>
    <t>K142</t>
  </si>
  <si>
    <t>K133</t>
  </si>
  <si>
    <t>K144</t>
  </si>
  <si>
    <t>K145</t>
  </si>
  <si>
    <t>K146</t>
  </si>
  <si>
    <t>K147</t>
  </si>
  <si>
    <t>K148</t>
  </si>
  <si>
    <t>K98</t>
  </si>
  <si>
    <t>K149</t>
  </si>
  <si>
    <t>K150</t>
  </si>
  <si>
    <t>K97</t>
  </si>
  <si>
    <t>K151</t>
  </si>
  <si>
    <t>K152</t>
  </si>
  <si>
    <t>K153</t>
  </si>
  <si>
    <t>K154</t>
  </si>
  <si>
    <t>K155</t>
  </si>
  <si>
    <t>K156</t>
  </si>
  <si>
    <t>K157</t>
  </si>
  <si>
    <t>K158</t>
  </si>
  <si>
    <t>K159</t>
  </si>
  <si>
    <t>K160</t>
  </si>
  <si>
    <t>FLTC is undercut, volume target is 200,000 m3 prior to end of 2023</t>
  </si>
  <si>
    <t>2023 = end Cut Control for TSA and for FLTC</t>
  </si>
  <si>
    <t>FL will be near Cut Control by early 2022, so FL vol mostly not avail 'til '24</t>
  </si>
  <si>
    <t>K161</t>
  </si>
  <si>
    <t>Kitnayakwa</t>
  </si>
  <si>
    <t>103I050</t>
  </si>
  <si>
    <t>93L041</t>
  </si>
  <si>
    <t>103I040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</si>
</sst>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rgb="FF00B0F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i/>
      <sz val="10"/>
      <color rgb="FF7030A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64" fontId="7" fillId="0" borderId="6" xfId="0" applyNumberFormat="1" applyFont="1" applyFill="1" applyBorder="1" applyAlignment="1">
      <alignment horizontal="center" vertical="center"/>
    </xf>
    <xf numFmtId="1" fontId="7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0" borderId="4" xfId="1" applyNumberFormat="1" applyFont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4" fontId="7" fillId="0" borderId="7" xfId="0" applyNumberFormat="1" applyFont="1" applyFill="1" applyBorder="1" applyAlignment="1">
      <alignment horizontal="center" vertical="center"/>
    </xf>
    <xf numFmtId="15" fontId="10" fillId="0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5" fontId="13" fillId="0" borderId="1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0" fillId="0" borderId="10" xfId="0" applyNumberForma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9" fontId="14" fillId="0" borderId="0" xfId="2" applyFont="1" applyBorder="1" applyAlignment="1">
      <alignment horizontal="center" vertical="center"/>
    </xf>
    <xf numFmtId="0" fontId="15" fillId="0" borderId="0" xfId="0" applyFont="1"/>
    <xf numFmtId="164" fontId="7" fillId="0" borderId="0" xfId="0" applyNumberFormat="1" applyFont="1" applyBorder="1" applyAlignment="1">
      <alignment horizontal="center" vertical="center"/>
    </xf>
    <xf numFmtId="0" fontId="14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4"/>
  <sheetViews>
    <sheetView tabSelected="1" zoomScale="85" zoomScaleNormal="85" workbookViewId="0">
      <selection activeCell="C2" sqref="C2"/>
    </sheetView>
  </sheetViews>
  <sheetFormatPr defaultColWidth="9.33203125" defaultRowHeight="14.4" x14ac:dyDescent="0.3"/>
  <cols>
    <col min="1" max="3" width="9.33203125" style="1"/>
    <col min="4" max="4" width="17.33203125" style="1" bestFit="1" customWidth="1"/>
    <col min="5" max="10" width="13.6640625" style="1" customWidth="1"/>
    <col min="11" max="11" width="20.44140625" style="1" bestFit="1" customWidth="1"/>
    <col min="12" max="12" width="13.6640625" style="1" customWidth="1"/>
    <col min="13" max="13" width="22" style="1" customWidth="1"/>
    <col min="14" max="14" width="10.44140625" style="1" bestFit="1" customWidth="1"/>
    <col min="15" max="16384" width="9.33203125" style="1"/>
  </cols>
  <sheetData>
    <row r="1" spans="1:16" ht="18" x14ac:dyDescent="0.3">
      <c r="D1" s="2" t="s">
        <v>0</v>
      </c>
      <c r="E1" s="40">
        <v>44498</v>
      </c>
      <c r="F1" s="36"/>
      <c r="G1" s="38"/>
      <c r="H1" s="3"/>
      <c r="I1" s="4" t="s">
        <v>1</v>
      </c>
      <c r="J1" s="3"/>
      <c r="K1" s="3"/>
      <c r="L1" s="3"/>
      <c r="M1" s="3"/>
    </row>
    <row r="2" spans="1:16" x14ac:dyDescent="0.3">
      <c r="D2" s="2" t="s">
        <v>2</v>
      </c>
      <c r="E2" s="40" t="s">
        <v>90</v>
      </c>
      <c r="F2" s="36"/>
      <c r="G2" s="38"/>
      <c r="H2" s="3"/>
      <c r="I2" s="3"/>
      <c r="J2" s="3"/>
      <c r="K2" s="3"/>
      <c r="L2" s="5" t="s">
        <v>3</v>
      </c>
      <c r="M2" s="3"/>
    </row>
    <row r="3" spans="1:16" ht="15" thickBot="1" x14ac:dyDescent="0.35"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 ht="71.400000000000006" x14ac:dyDescent="0.3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</row>
    <row r="5" spans="1:16" x14ac:dyDescent="0.3">
      <c r="A5" s="10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2">
        <v>9.5622190000000007</v>
      </c>
      <c r="G5" s="11">
        <v>425</v>
      </c>
      <c r="H5" s="13">
        <f t="shared" ref="H5:H33" si="0">F5*G5</f>
        <v>4063.9430750000001</v>
      </c>
      <c r="I5" s="11" t="s">
        <v>22</v>
      </c>
      <c r="J5" s="11" t="s">
        <v>23</v>
      </c>
      <c r="K5" s="11" t="s">
        <v>24</v>
      </c>
      <c r="L5" s="11">
        <v>2022</v>
      </c>
      <c r="M5" s="14" t="s">
        <v>32</v>
      </c>
    </row>
    <row r="6" spans="1:16" x14ac:dyDescent="0.3">
      <c r="A6" s="10" t="s">
        <v>17</v>
      </c>
      <c r="B6" s="11" t="s">
        <v>18</v>
      </c>
      <c r="C6" s="11" t="s">
        <v>19</v>
      </c>
      <c r="D6" s="11" t="s">
        <v>20</v>
      </c>
      <c r="E6" s="11" t="s">
        <v>26</v>
      </c>
      <c r="F6" s="12">
        <v>3.0876830000000002</v>
      </c>
      <c r="G6" s="11">
        <v>425</v>
      </c>
      <c r="H6" s="13">
        <f t="shared" si="0"/>
        <v>1312.265275</v>
      </c>
      <c r="I6" s="11" t="s">
        <v>27</v>
      </c>
      <c r="J6" s="11" t="s">
        <v>23</v>
      </c>
      <c r="K6" s="11" t="s">
        <v>24</v>
      </c>
      <c r="L6" s="15">
        <v>2024</v>
      </c>
      <c r="M6" s="14" t="s">
        <v>25</v>
      </c>
    </row>
    <row r="7" spans="1:16" x14ac:dyDescent="0.3">
      <c r="A7" s="10" t="s">
        <v>17</v>
      </c>
      <c r="B7" s="11" t="s">
        <v>18</v>
      </c>
      <c r="C7" s="11" t="s">
        <v>19</v>
      </c>
      <c r="D7" s="11" t="s">
        <v>20</v>
      </c>
      <c r="E7" s="11" t="s">
        <v>30</v>
      </c>
      <c r="F7" s="12">
        <v>5.7078559999999996</v>
      </c>
      <c r="G7" s="11">
        <v>425</v>
      </c>
      <c r="H7" s="13">
        <f t="shared" si="0"/>
        <v>2425.8388</v>
      </c>
      <c r="I7" s="11" t="s">
        <v>31</v>
      </c>
      <c r="J7" s="11" t="s">
        <v>29</v>
      </c>
      <c r="K7" s="11" t="s">
        <v>24</v>
      </c>
      <c r="L7" s="11">
        <v>2022</v>
      </c>
      <c r="M7" s="14" t="s">
        <v>32</v>
      </c>
    </row>
    <row r="8" spans="1:16" x14ac:dyDescent="0.3">
      <c r="A8" s="10" t="s">
        <v>17</v>
      </c>
      <c r="B8" s="11" t="s">
        <v>18</v>
      </c>
      <c r="C8" s="11" t="s">
        <v>19</v>
      </c>
      <c r="D8" s="11" t="s">
        <v>20</v>
      </c>
      <c r="E8" s="11" t="s">
        <v>33</v>
      </c>
      <c r="F8" s="12">
        <v>5.3446129999999998</v>
      </c>
      <c r="G8" s="11">
        <v>425</v>
      </c>
      <c r="H8" s="13">
        <f t="shared" si="0"/>
        <v>2271.460525</v>
      </c>
      <c r="I8" s="11" t="s">
        <v>31</v>
      </c>
      <c r="J8" s="11" t="s">
        <v>29</v>
      </c>
      <c r="K8" s="11" t="s">
        <v>24</v>
      </c>
      <c r="L8" s="11">
        <v>2022</v>
      </c>
      <c r="M8" s="14" t="s">
        <v>32</v>
      </c>
    </row>
    <row r="9" spans="1:16" x14ac:dyDescent="0.3">
      <c r="A9" s="10" t="s">
        <v>17</v>
      </c>
      <c r="B9" s="11" t="s">
        <v>18</v>
      </c>
      <c r="C9" s="11" t="s">
        <v>19</v>
      </c>
      <c r="D9" s="11" t="s">
        <v>20</v>
      </c>
      <c r="E9" s="24" t="s">
        <v>38</v>
      </c>
      <c r="F9" s="25">
        <v>7.6890700000000001</v>
      </c>
      <c r="G9" s="24">
        <v>125</v>
      </c>
      <c r="H9" s="13">
        <f t="shared" si="0"/>
        <v>961.13374999999996</v>
      </c>
      <c r="I9" s="11" t="s">
        <v>28</v>
      </c>
      <c r="J9" s="11" t="s">
        <v>29</v>
      </c>
      <c r="K9" s="11" t="s">
        <v>24</v>
      </c>
      <c r="L9" s="11">
        <v>2022</v>
      </c>
      <c r="M9" s="14" t="s">
        <v>32</v>
      </c>
    </row>
    <row r="10" spans="1:16" x14ac:dyDescent="0.3">
      <c r="A10" s="10" t="s">
        <v>17</v>
      </c>
      <c r="B10" s="11" t="s">
        <v>18</v>
      </c>
      <c r="C10" s="11" t="s">
        <v>19</v>
      </c>
      <c r="D10" s="11" t="s">
        <v>20</v>
      </c>
      <c r="E10" s="24" t="s">
        <v>41</v>
      </c>
      <c r="F10" s="25">
        <v>49.874661000000003</v>
      </c>
      <c r="G10" s="26">
        <v>125</v>
      </c>
      <c r="H10" s="13">
        <f t="shared" si="0"/>
        <v>6234.332625</v>
      </c>
      <c r="I10" s="11" t="s">
        <v>42</v>
      </c>
      <c r="J10" s="11" t="s">
        <v>43</v>
      </c>
      <c r="K10" s="11" t="s">
        <v>24</v>
      </c>
      <c r="L10" s="11">
        <v>2024</v>
      </c>
      <c r="M10" s="14" t="s">
        <v>25</v>
      </c>
    </row>
    <row r="11" spans="1:16" x14ac:dyDescent="0.3">
      <c r="A11" s="10" t="s">
        <v>34</v>
      </c>
      <c r="B11" s="11" t="s">
        <v>35</v>
      </c>
      <c r="C11" s="11" t="s">
        <v>19</v>
      </c>
      <c r="D11" s="11" t="s">
        <v>36</v>
      </c>
      <c r="E11" s="11" t="s">
        <v>45</v>
      </c>
      <c r="F11" s="12">
        <v>34.306654999999999</v>
      </c>
      <c r="G11" s="11">
        <v>425</v>
      </c>
      <c r="H11" s="13">
        <f t="shared" si="0"/>
        <v>14580.328374999999</v>
      </c>
      <c r="I11" s="11" t="s">
        <v>46</v>
      </c>
      <c r="J11" s="11" t="s">
        <v>47</v>
      </c>
      <c r="K11" s="11" t="s">
        <v>24</v>
      </c>
      <c r="L11" s="11">
        <v>2025</v>
      </c>
      <c r="M11" s="14" t="s">
        <v>25</v>
      </c>
    </row>
    <row r="12" spans="1:16" x14ac:dyDescent="0.3">
      <c r="A12" s="10" t="s">
        <v>34</v>
      </c>
      <c r="B12" s="11" t="s">
        <v>35</v>
      </c>
      <c r="C12" s="11" t="s">
        <v>19</v>
      </c>
      <c r="D12" s="11" t="s">
        <v>36</v>
      </c>
      <c r="E12" s="11" t="s">
        <v>48</v>
      </c>
      <c r="F12" s="12">
        <v>28.517807000000001</v>
      </c>
      <c r="G12" s="11">
        <v>425</v>
      </c>
      <c r="H12" s="13">
        <f t="shared" si="0"/>
        <v>12120.067975</v>
      </c>
      <c r="I12" s="11" t="s">
        <v>46</v>
      </c>
      <c r="J12" s="11" t="s">
        <v>47</v>
      </c>
      <c r="K12" s="11" t="s">
        <v>24</v>
      </c>
      <c r="L12" s="11">
        <v>2025</v>
      </c>
      <c r="M12" s="14" t="s">
        <v>25</v>
      </c>
    </row>
    <row r="13" spans="1:16" x14ac:dyDescent="0.3">
      <c r="A13" s="10" t="s">
        <v>34</v>
      </c>
      <c r="B13" s="11" t="s">
        <v>35</v>
      </c>
      <c r="C13" s="11" t="s">
        <v>19</v>
      </c>
      <c r="D13" s="11" t="s">
        <v>36</v>
      </c>
      <c r="E13" s="11" t="s">
        <v>50</v>
      </c>
      <c r="F13" s="12">
        <v>32.570483000000003</v>
      </c>
      <c r="G13" s="11">
        <v>339</v>
      </c>
      <c r="H13" s="13">
        <f t="shared" si="0"/>
        <v>11041.393737</v>
      </c>
      <c r="I13" s="11" t="s">
        <v>46</v>
      </c>
      <c r="J13" s="11" t="s">
        <v>49</v>
      </c>
      <c r="K13" s="11" t="s">
        <v>24</v>
      </c>
      <c r="L13" s="11">
        <v>2022</v>
      </c>
      <c r="M13" s="14" t="s">
        <v>25</v>
      </c>
    </row>
    <row r="14" spans="1:16" x14ac:dyDescent="0.3">
      <c r="A14" s="10" t="s">
        <v>34</v>
      </c>
      <c r="B14" s="11" t="s">
        <v>35</v>
      </c>
      <c r="C14" s="11" t="s">
        <v>19</v>
      </c>
      <c r="D14" s="11" t="s">
        <v>36</v>
      </c>
      <c r="E14" s="11" t="s">
        <v>51</v>
      </c>
      <c r="F14" s="39">
        <v>51.2</v>
      </c>
      <c r="G14" s="11">
        <v>425</v>
      </c>
      <c r="H14" s="13">
        <f t="shared" si="0"/>
        <v>21760</v>
      </c>
      <c r="I14" s="11" t="s">
        <v>31</v>
      </c>
      <c r="J14" s="11" t="s">
        <v>52</v>
      </c>
      <c r="K14" s="11" t="s">
        <v>24</v>
      </c>
      <c r="L14" s="11">
        <v>2023</v>
      </c>
      <c r="M14" s="14" t="s">
        <v>92</v>
      </c>
    </row>
    <row r="15" spans="1:16" x14ac:dyDescent="0.3">
      <c r="A15" s="10" t="s">
        <v>17</v>
      </c>
      <c r="B15" s="11" t="s">
        <v>18</v>
      </c>
      <c r="C15" s="11" t="s">
        <v>19</v>
      </c>
      <c r="D15" s="11" t="s">
        <v>20</v>
      </c>
      <c r="E15" s="11" t="s">
        <v>53</v>
      </c>
      <c r="F15" s="12">
        <v>1.6957249999999999</v>
      </c>
      <c r="G15" s="11">
        <v>425</v>
      </c>
      <c r="H15" s="13">
        <f t="shared" si="0"/>
        <v>720.68312500000002</v>
      </c>
      <c r="I15" s="11" t="s">
        <v>31</v>
      </c>
      <c r="J15" s="11" t="s">
        <v>29</v>
      </c>
      <c r="K15" s="11" t="s">
        <v>24</v>
      </c>
      <c r="L15" s="15">
        <v>2024</v>
      </c>
      <c r="M15" s="14" t="s">
        <v>25</v>
      </c>
      <c r="N15" s="16"/>
      <c r="O15" s="16"/>
      <c r="P15" s="16"/>
    </row>
    <row r="16" spans="1:16" x14ac:dyDescent="0.3">
      <c r="A16" s="10" t="s">
        <v>17</v>
      </c>
      <c r="B16" s="11" t="s">
        <v>18</v>
      </c>
      <c r="C16" s="11" t="s">
        <v>19</v>
      </c>
      <c r="D16" s="11" t="s">
        <v>20</v>
      </c>
      <c r="E16" s="11" t="s">
        <v>54</v>
      </c>
      <c r="F16" s="12">
        <v>3.7735509999999999</v>
      </c>
      <c r="G16" s="11">
        <v>425</v>
      </c>
      <c r="H16" s="13">
        <f t="shared" si="0"/>
        <v>1603.7591749999999</v>
      </c>
      <c r="I16" s="11" t="s">
        <v>31</v>
      </c>
      <c r="J16" s="11" t="s">
        <v>29</v>
      </c>
      <c r="K16" s="11" t="s">
        <v>24</v>
      </c>
      <c r="L16" s="15">
        <v>2024</v>
      </c>
      <c r="M16" s="14" t="s">
        <v>25</v>
      </c>
    </row>
    <row r="17" spans="1:13" x14ac:dyDescent="0.3">
      <c r="A17" s="10" t="s">
        <v>17</v>
      </c>
      <c r="B17" s="11" t="s">
        <v>18</v>
      </c>
      <c r="C17" s="11" t="s">
        <v>19</v>
      </c>
      <c r="D17" s="11" t="s">
        <v>20</v>
      </c>
      <c r="E17" s="11" t="s">
        <v>55</v>
      </c>
      <c r="F17" s="12">
        <v>1.2275670000000001</v>
      </c>
      <c r="G17" s="11">
        <v>425</v>
      </c>
      <c r="H17" s="13">
        <f t="shared" si="0"/>
        <v>521.71597500000007</v>
      </c>
      <c r="I17" s="11" t="s">
        <v>31</v>
      </c>
      <c r="J17" s="11" t="s">
        <v>29</v>
      </c>
      <c r="K17" s="11" t="s">
        <v>24</v>
      </c>
      <c r="L17" s="15">
        <v>2024</v>
      </c>
      <c r="M17" s="14" t="s">
        <v>25</v>
      </c>
    </row>
    <row r="18" spans="1:13" x14ac:dyDescent="0.3">
      <c r="A18" s="10" t="s">
        <v>17</v>
      </c>
      <c r="B18" s="11" t="s">
        <v>18</v>
      </c>
      <c r="C18" s="11" t="s">
        <v>19</v>
      </c>
      <c r="D18" s="11" t="s">
        <v>20</v>
      </c>
      <c r="E18" s="11" t="s">
        <v>56</v>
      </c>
      <c r="F18" s="12">
        <v>3.0321829999999999</v>
      </c>
      <c r="G18" s="11">
        <v>425</v>
      </c>
      <c r="H18" s="13">
        <f t="shared" si="0"/>
        <v>1288.6777749999999</v>
      </c>
      <c r="I18" s="11" t="s">
        <v>31</v>
      </c>
      <c r="J18" s="11" t="s">
        <v>29</v>
      </c>
      <c r="K18" s="11" t="s">
        <v>24</v>
      </c>
      <c r="L18" s="15">
        <v>2024</v>
      </c>
      <c r="M18" s="14" t="s">
        <v>25</v>
      </c>
    </row>
    <row r="19" spans="1:13" x14ac:dyDescent="0.3">
      <c r="A19" s="11" t="s">
        <v>34</v>
      </c>
      <c r="B19" s="11" t="s">
        <v>35</v>
      </c>
      <c r="C19" s="11" t="s">
        <v>19</v>
      </c>
      <c r="D19" s="11" t="s">
        <v>36</v>
      </c>
      <c r="E19" s="11" t="s">
        <v>57</v>
      </c>
      <c r="F19" s="39">
        <v>22.5</v>
      </c>
      <c r="G19" s="11">
        <v>425</v>
      </c>
      <c r="H19" s="13">
        <f t="shared" si="0"/>
        <v>9562.5</v>
      </c>
      <c r="I19" s="11" t="s">
        <v>31</v>
      </c>
      <c r="J19" s="11" t="s">
        <v>52</v>
      </c>
      <c r="K19" s="11" t="s">
        <v>24</v>
      </c>
      <c r="L19" s="15">
        <v>2022</v>
      </c>
      <c r="M19" s="37" t="s">
        <v>32</v>
      </c>
    </row>
    <row r="20" spans="1:13" x14ac:dyDescent="0.3">
      <c r="A20" s="11" t="s">
        <v>17</v>
      </c>
      <c r="B20" s="11" t="s">
        <v>18</v>
      </c>
      <c r="C20" s="11" t="s">
        <v>19</v>
      </c>
      <c r="D20" s="11" t="s">
        <v>20</v>
      </c>
      <c r="E20" s="24" t="s">
        <v>58</v>
      </c>
      <c r="F20" s="25">
        <v>15.254071</v>
      </c>
      <c r="G20" s="24">
        <v>125</v>
      </c>
      <c r="H20" s="13">
        <f t="shared" si="0"/>
        <v>1906.758875</v>
      </c>
      <c r="I20" s="11" t="s">
        <v>39</v>
      </c>
      <c r="J20" s="11" t="s">
        <v>40</v>
      </c>
      <c r="K20" s="11" t="s">
        <v>24</v>
      </c>
      <c r="L20" s="15">
        <v>2024</v>
      </c>
      <c r="M20" s="14" t="s">
        <v>25</v>
      </c>
    </row>
    <row r="21" spans="1:13" x14ac:dyDescent="0.3">
      <c r="A21" s="11" t="s">
        <v>17</v>
      </c>
      <c r="B21" s="11" t="s">
        <v>18</v>
      </c>
      <c r="C21" s="11" t="s">
        <v>19</v>
      </c>
      <c r="D21" s="11" t="s">
        <v>20</v>
      </c>
      <c r="E21" s="24" t="s">
        <v>59</v>
      </c>
      <c r="F21" s="27">
        <v>20.942443000000001</v>
      </c>
      <c r="G21" s="28">
        <v>125</v>
      </c>
      <c r="H21" s="13">
        <f t="shared" si="0"/>
        <v>2617.8053749999999</v>
      </c>
      <c r="I21" s="15" t="s">
        <v>39</v>
      </c>
      <c r="J21" s="11" t="s">
        <v>40</v>
      </c>
      <c r="K21" s="11" t="s">
        <v>24</v>
      </c>
      <c r="L21" s="15">
        <v>2024</v>
      </c>
      <c r="M21" s="14" t="s">
        <v>25</v>
      </c>
    </row>
    <row r="22" spans="1:13" x14ac:dyDescent="0.3">
      <c r="A22" s="11" t="s">
        <v>17</v>
      </c>
      <c r="B22" s="11" t="s">
        <v>18</v>
      </c>
      <c r="C22" s="11" t="s">
        <v>19</v>
      </c>
      <c r="D22" s="11" t="s">
        <v>20</v>
      </c>
      <c r="E22" s="24" t="s">
        <v>60</v>
      </c>
      <c r="F22" s="27">
        <v>12.443796000000001</v>
      </c>
      <c r="G22" s="28">
        <v>125</v>
      </c>
      <c r="H22" s="13">
        <f t="shared" si="0"/>
        <v>1555.4745</v>
      </c>
      <c r="I22" s="15" t="s">
        <v>39</v>
      </c>
      <c r="J22" s="11" t="s">
        <v>40</v>
      </c>
      <c r="K22" s="11" t="s">
        <v>24</v>
      </c>
      <c r="L22" s="15">
        <v>2024</v>
      </c>
      <c r="M22" s="14" t="s">
        <v>25</v>
      </c>
    </row>
    <row r="23" spans="1:13" x14ac:dyDescent="0.3">
      <c r="A23" s="11" t="s">
        <v>34</v>
      </c>
      <c r="B23" s="11" t="s">
        <v>35</v>
      </c>
      <c r="C23" s="11" t="s">
        <v>19</v>
      </c>
      <c r="D23" s="11" t="s">
        <v>36</v>
      </c>
      <c r="E23" s="24" t="s">
        <v>91</v>
      </c>
      <c r="F23" s="27">
        <v>10.5</v>
      </c>
      <c r="G23" s="28">
        <v>125</v>
      </c>
      <c r="H23" s="13">
        <f t="shared" ref="H23" si="1">F23*G23</f>
        <v>1312.5</v>
      </c>
      <c r="I23" s="15" t="s">
        <v>31</v>
      </c>
      <c r="J23" s="11" t="s">
        <v>52</v>
      </c>
      <c r="K23" s="11" t="s">
        <v>24</v>
      </c>
      <c r="L23" s="15">
        <v>2023</v>
      </c>
      <c r="M23" s="14" t="s">
        <v>44</v>
      </c>
    </row>
    <row r="24" spans="1:13" x14ac:dyDescent="0.3">
      <c r="A24" s="11" t="s">
        <v>17</v>
      </c>
      <c r="B24" s="11" t="s">
        <v>18</v>
      </c>
      <c r="C24" s="11" t="s">
        <v>19</v>
      </c>
      <c r="D24" s="11" t="s">
        <v>20</v>
      </c>
      <c r="E24" s="11" t="s">
        <v>69</v>
      </c>
      <c r="F24" s="35">
        <v>5.9</v>
      </c>
      <c r="G24" s="15">
        <v>425</v>
      </c>
      <c r="H24" s="13">
        <f t="shared" si="0"/>
        <v>2507.5</v>
      </c>
      <c r="I24" s="15" t="s">
        <v>76</v>
      </c>
      <c r="J24" s="11" t="s">
        <v>37</v>
      </c>
      <c r="K24" s="11" t="s">
        <v>24</v>
      </c>
      <c r="L24" s="15">
        <v>2025</v>
      </c>
      <c r="M24" s="14" t="s">
        <v>44</v>
      </c>
    </row>
    <row r="25" spans="1:13" x14ac:dyDescent="0.3">
      <c r="A25" s="11" t="s">
        <v>17</v>
      </c>
      <c r="B25" s="11" t="s">
        <v>18</v>
      </c>
      <c r="C25" s="11" t="s">
        <v>19</v>
      </c>
      <c r="D25" s="11" t="s">
        <v>20</v>
      </c>
      <c r="E25" s="11" t="s">
        <v>70</v>
      </c>
      <c r="F25" s="35">
        <v>11.7</v>
      </c>
      <c r="G25" s="15">
        <v>425</v>
      </c>
      <c r="H25" s="13">
        <f t="shared" si="0"/>
        <v>4972.5</v>
      </c>
      <c r="I25" s="15" t="s">
        <v>76</v>
      </c>
      <c r="J25" s="11" t="s">
        <v>37</v>
      </c>
      <c r="K25" s="11" t="s">
        <v>24</v>
      </c>
      <c r="L25" s="15">
        <v>2025</v>
      </c>
      <c r="M25" s="14" t="s">
        <v>44</v>
      </c>
    </row>
    <row r="26" spans="1:13" x14ac:dyDescent="0.3">
      <c r="A26" s="11" t="s">
        <v>17</v>
      </c>
      <c r="B26" s="11" t="s">
        <v>18</v>
      </c>
      <c r="C26" s="11" t="s">
        <v>19</v>
      </c>
      <c r="D26" s="11" t="s">
        <v>20</v>
      </c>
      <c r="E26" s="11" t="s">
        <v>71</v>
      </c>
      <c r="F26" s="35">
        <v>7.9</v>
      </c>
      <c r="G26" s="15">
        <v>425</v>
      </c>
      <c r="H26" s="13">
        <f t="shared" si="0"/>
        <v>3357.5</v>
      </c>
      <c r="I26" s="15" t="s">
        <v>76</v>
      </c>
      <c r="J26" s="11" t="s">
        <v>37</v>
      </c>
      <c r="K26" s="11" t="s">
        <v>24</v>
      </c>
      <c r="L26" s="15">
        <v>2025</v>
      </c>
      <c r="M26" s="14" t="s">
        <v>44</v>
      </c>
    </row>
    <row r="27" spans="1:13" x14ac:dyDescent="0.3">
      <c r="A27" s="11" t="s">
        <v>17</v>
      </c>
      <c r="B27" s="11" t="s">
        <v>18</v>
      </c>
      <c r="C27" s="11" t="s">
        <v>19</v>
      </c>
      <c r="D27" s="11" t="s">
        <v>20</v>
      </c>
      <c r="E27" s="11" t="s">
        <v>72</v>
      </c>
      <c r="F27" s="35">
        <v>18.5</v>
      </c>
      <c r="G27" s="15">
        <v>425</v>
      </c>
      <c r="H27" s="13">
        <f t="shared" si="0"/>
        <v>7862.5</v>
      </c>
      <c r="I27" s="15" t="s">
        <v>76</v>
      </c>
      <c r="J27" s="11" t="s">
        <v>37</v>
      </c>
      <c r="K27" s="11" t="s">
        <v>24</v>
      </c>
      <c r="L27" s="15">
        <v>2025</v>
      </c>
      <c r="M27" s="14" t="s">
        <v>44</v>
      </c>
    </row>
    <row r="28" spans="1:13" x14ac:dyDescent="0.3">
      <c r="A28" s="11" t="s">
        <v>17</v>
      </c>
      <c r="B28" s="11" t="s">
        <v>18</v>
      </c>
      <c r="C28" s="11" t="s">
        <v>19</v>
      </c>
      <c r="D28" s="11" t="s">
        <v>20</v>
      </c>
      <c r="E28" s="11" t="s">
        <v>73</v>
      </c>
      <c r="F28" s="35">
        <v>11.6</v>
      </c>
      <c r="G28" s="15">
        <v>425</v>
      </c>
      <c r="H28" s="13">
        <f t="shared" si="0"/>
        <v>4930</v>
      </c>
      <c r="I28" s="15" t="s">
        <v>76</v>
      </c>
      <c r="J28" s="11" t="s">
        <v>37</v>
      </c>
      <c r="K28" s="11" t="s">
        <v>24</v>
      </c>
      <c r="L28" s="15">
        <v>2025</v>
      </c>
      <c r="M28" s="14" t="s">
        <v>44</v>
      </c>
    </row>
    <row r="29" spans="1:13" x14ac:dyDescent="0.3">
      <c r="A29" s="11" t="s">
        <v>17</v>
      </c>
      <c r="B29" s="11" t="s">
        <v>18</v>
      </c>
      <c r="C29" s="11" t="s">
        <v>19</v>
      </c>
      <c r="D29" s="11" t="s">
        <v>20</v>
      </c>
      <c r="E29" s="11" t="s">
        <v>74</v>
      </c>
      <c r="F29" s="35">
        <v>5.0999999999999996</v>
      </c>
      <c r="G29" s="15">
        <v>425</v>
      </c>
      <c r="H29" s="13">
        <f t="shared" si="0"/>
        <v>2167.5</v>
      </c>
      <c r="I29" s="15" t="s">
        <v>76</v>
      </c>
      <c r="J29" s="11" t="s">
        <v>37</v>
      </c>
      <c r="K29" s="11" t="s">
        <v>24</v>
      </c>
      <c r="L29" s="15">
        <v>2025</v>
      </c>
      <c r="M29" s="14" t="s">
        <v>44</v>
      </c>
    </row>
    <row r="30" spans="1:13" x14ac:dyDescent="0.3">
      <c r="A30" s="11" t="s">
        <v>17</v>
      </c>
      <c r="B30" s="11" t="s">
        <v>18</v>
      </c>
      <c r="C30" s="11" t="s">
        <v>19</v>
      </c>
      <c r="D30" s="11" t="s">
        <v>20</v>
      </c>
      <c r="E30" s="11" t="s">
        <v>75</v>
      </c>
      <c r="F30" s="35">
        <v>5</v>
      </c>
      <c r="G30" s="15">
        <v>425</v>
      </c>
      <c r="H30" s="13">
        <f t="shared" si="0"/>
        <v>2125</v>
      </c>
      <c r="I30" s="15" t="s">
        <v>76</v>
      </c>
      <c r="J30" s="11" t="s">
        <v>37</v>
      </c>
      <c r="K30" s="11" t="s">
        <v>24</v>
      </c>
      <c r="L30" s="15">
        <v>2025</v>
      </c>
      <c r="M30" s="14" t="s">
        <v>44</v>
      </c>
    </row>
    <row r="31" spans="1:13" x14ac:dyDescent="0.3">
      <c r="A31" s="11" t="s">
        <v>17</v>
      </c>
      <c r="B31" s="11" t="s">
        <v>18</v>
      </c>
      <c r="C31" s="11" t="s">
        <v>19</v>
      </c>
      <c r="D31" s="11" t="s">
        <v>20</v>
      </c>
      <c r="E31" s="11" t="s">
        <v>77</v>
      </c>
      <c r="F31" s="35">
        <v>7.9</v>
      </c>
      <c r="G31" s="15">
        <v>425</v>
      </c>
      <c r="H31" s="13">
        <f t="shared" si="0"/>
        <v>3357.5</v>
      </c>
      <c r="I31" s="15" t="s">
        <v>76</v>
      </c>
      <c r="J31" s="11" t="s">
        <v>37</v>
      </c>
      <c r="K31" s="11" t="s">
        <v>24</v>
      </c>
      <c r="L31" s="15">
        <v>2025</v>
      </c>
      <c r="M31" s="14" t="s">
        <v>44</v>
      </c>
    </row>
    <row r="32" spans="1:13" x14ac:dyDescent="0.3">
      <c r="A32" s="11" t="s">
        <v>17</v>
      </c>
      <c r="B32" s="11" t="s">
        <v>18</v>
      </c>
      <c r="C32" s="11" t="s">
        <v>19</v>
      </c>
      <c r="D32" s="11" t="s">
        <v>20</v>
      </c>
      <c r="E32" s="11" t="s">
        <v>78</v>
      </c>
      <c r="F32" s="35">
        <v>1.3</v>
      </c>
      <c r="G32" s="15">
        <v>425</v>
      </c>
      <c r="H32" s="13">
        <f t="shared" si="0"/>
        <v>552.5</v>
      </c>
      <c r="I32" s="15" t="s">
        <v>76</v>
      </c>
      <c r="J32" s="11" t="s">
        <v>37</v>
      </c>
      <c r="K32" s="11" t="s">
        <v>24</v>
      </c>
      <c r="L32" s="15">
        <v>2025</v>
      </c>
      <c r="M32" s="14" t="s">
        <v>44</v>
      </c>
    </row>
    <row r="33" spans="1:13" x14ac:dyDescent="0.3">
      <c r="A33" s="11" t="s">
        <v>17</v>
      </c>
      <c r="B33" s="11" t="s">
        <v>18</v>
      </c>
      <c r="C33" s="11" t="s">
        <v>19</v>
      </c>
      <c r="D33" s="11" t="s">
        <v>20</v>
      </c>
      <c r="E33" s="11" t="s">
        <v>79</v>
      </c>
      <c r="F33" s="35">
        <v>5</v>
      </c>
      <c r="G33" s="15">
        <v>425</v>
      </c>
      <c r="H33" s="13">
        <f t="shared" si="0"/>
        <v>2125</v>
      </c>
      <c r="I33" s="15" t="s">
        <v>76</v>
      </c>
      <c r="J33" s="11" t="s">
        <v>37</v>
      </c>
      <c r="K33" s="11" t="s">
        <v>24</v>
      </c>
      <c r="L33" s="15">
        <v>2025</v>
      </c>
      <c r="M33" s="14" t="s">
        <v>44</v>
      </c>
    </row>
    <row r="34" spans="1:13" x14ac:dyDescent="0.3">
      <c r="A34" s="11" t="s">
        <v>17</v>
      </c>
      <c r="B34" s="11" t="s">
        <v>18</v>
      </c>
      <c r="C34" s="11" t="s">
        <v>19</v>
      </c>
      <c r="D34" s="11" t="s">
        <v>20</v>
      </c>
      <c r="E34" s="11" t="s">
        <v>80</v>
      </c>
      <c r="F34" s="35">
        <v>3.7</v>
      </c>
      <c r="G34" s="15">
        <v>425</v>
      </c>
      <c r="H34" s="13">
        <f t="shared" ref="H34:H35" si="2">F34*G34</f>
        <v>1572.5</v>
      </c>
      <c r="I34" s="15" t="s">
        <v>76</v>
      </c>
      <c r="J34" s="11" t="s">
        <v>37</v>
      </c>
      <c r="K34" s="11" t="s">
        <v>24</v>
      </c>
      <c r="L34" s="15">
        <v>2025</v>
      </c>
      <c r="M34" s="14" t="s">
        <v>44</v>
      </c>
    </row>
    <row r="35" spans="1:13" x14ac:dyDescent="0.3">
      <c r="A35" s="11" t="s">
        <v>17</v>
      </c>
      <c r="B35" s="11" t="s">
        <v>18</v>
      </c>
      <c r="C35" s="11" t="s">
        <v>19</v>
      </c>
      <c r="D35" s="11" t="s">
        <v>20</v>
      </c>
      <c r="E35" s="11" t="s">
        <v>82</v>
      </c>
      <c r="F35" s="35">
        <v>5.6</v>
      </c>
      <c r="G35" s="15">
        <v>425</v>
      </c>
      <c r="H35" s="13">
        <f t="shared" si="2"/>
        <v>2380</v>
      </c>
      <c r="I35" s="15" t="s">
        <v>76</v>
      </c>
      <c r="J35" s="11" t="s">
        <v>37</v>
      </c>
      <c r="K35" s="11" t="s">
        <v>24</v>
      </c>
      <c r="L35" s="15">
        <v>2025</v>
      </c>
      <c r="M35" s="14" t="s">
        <v>44</v>
      </c>
    </row>
    <row r="36" spans="1:13" x14ac:dyDescent="0.3">
      <c r="A36" s="11" t="s">
        <v>34</v>
      </c>
      <c r="B36" s="11" t="s">
        <v>35</v>
      </c>
      <c r="C36" s="11" t="s">
        <v>19</v>
      </c>
      <c r="D36" s="11" t="s">
        <v>36</v>
      </c>
      <c r="E36" s="11" t="s">
        <v>83</v>
      </c>
      <c r="F36" s="35">
        <v>6.9</v>
      </c>
      <c r="G36" s="15">
        <v>425</v>
      </c>
      <c r="H36" s="13">
        <f t="shared" ref="H36" si="3">F36*G36</f>
        <v>2932.5</v>
      </c>
      <c r="I36" s="15" t="s">
        <v>31</v>
      </c>
      <c r="J36" s="11" t="s">
        <v>52</v>
      </c>
      <c r="K36" s="11" t="s">
        <v>24</v>
      </c>
      <c r="L36" s="15">
        <v>2023</v>
      </c>
      <c r="M36" s="37" t="s">
        <v>25</v>
      </c>
    </row>
    <row r="37" spans="1:13" x14ac:dyDescent="0.3">
      <c r="A37" s="11" t="s">
        <v>34</v>
      </c>
      <c r="B37" s="11" t="s">
        <v>35</v>
      </c>
      <c r="C37" s="11" t="s">
        <v>19</v>
      </c>
      <c r="D37" s="11" t="s">
        <v>36</v>
      </c>
      <c r="E37" s="11" t="s">
        <v>84</v>
      </c>
      <c r="F37" s="35">
        <v>12.9</v>
      </c>
      <c r="G37" s="15">
        <v>425</v>
      </c>
      <c r="H37" s="13">
        <f t="shared" ref="H37" si="4">F37*G37</f>
        <v>5482.5</v>
      </c>
      <c r="I37" s="15" t="s">
        <v>31</v>
      </c>
      <c r="J37" s="11" t="s">
        <v>52</v>
      </c>
      <c r="K37" s="11" t="s">
        <v>24</v>
      </c>
      <c r="L37" s="15">
        <v>2023</v>
      </c>
      <c r="M37" s="14" t="s">
        <v>25</v>
      </c>
    </row>
    <row r="38" spans="1:13" x14ac:dyDescent="0.3">
      <c r="A38" s="11" t="s">
        <v>34</v>
      </c>
      <c r="B38" s="11" t="s">
        <v>35</v>
      </c>
      <c r="C38" s="11" t="s">
        <v>19</v>
      </c>
      <c r="D38" s="11" t="s">
        <v>36</v>
      </c>
      <c r="E38" s="11" t="s">
        <v>87</v>
      </c>
      <c r="F38" s="35">
        <v>12.7</v>
      </c>
      <c r="G38" s="15">
        <v>425</v>
      </c>
      <c r="H38" s="13">
        <f t="shared" ref="H38" si="5">F38*G38</f>
        <v>5397.5</v>
      </c>
      <c r="I38" s="15" t="s">
        <v>31</v>
      </c>
      <c r="J38" s="11" t="s">
        <v>52</v>
      </c>
      <c r="K38" s="11" t="s">
        <v>24</v>
      </c>
      <c r="L38" s="15">
        <v>2022</v>
      </c>
      <c r="M38" s="14" t="s">
        <v>32</v>
      </c>
    </row>
    <row r="39" spans="1:13" x14ac:dyDescent="0.3">
      <c r="A39" s="11" t="s">
        <v>34</v>
      </c>
      <c r="B39" s="11" t="s">
        <v>35</v>
      </c>
      <c r="C39" s="11" t="s">
        <v>19</v>
      </c>
      <c r="D39" s="11" t="s">
        <v>36</v>
      </c>
      <c r="E39" s="11" t="s">
        <v>85</v>
      </c>
      <c r="F39" s="35">
        <f>96*0.6</f>
        <v>57.599999999999994</v>
      </c>
      <c r="G39" s="15">
        <v>425</v>
      </c>
      <c r="H39" s="13">
        <f t="shared" ref="H39:H49" si="6">F39*G39</f>
        <v>24479.999999999996</v>
      </c>
      <c r="I39" s="15" t="s">
        <v>31</v>
      </c>
      <c r="J39" s="11" t="s">
        <v>52</v>
      </c>
      <c r="K39" s="11" t="s">
        <v>24</v>
      </c>
      <c r="L39" s="15">
        <v>2022</v>
      </c>
      <c r="M39" s="14" t="s">
        <v>25</v>
      </c>
    </row>
    <row r="40" spans="1:13" x14ac:dyDescent="0.3">
      <c r="A40" s="11" t="s">
        <v>34</v>
      </c>
      <c r="B40" s="11" t="s">
        <v>35</v>
      </c>
      <c r="C40" s="11" t="s">
        <v>19</v>
      </c>
      <c r="D40" s="11" t="s">
        <v>36</v>
      </c>
      <c r="E40" s="11" t="s">
        <v>86</v>
      </c>
      <c r="F40" s="35">
        <v>13</v>
      </c>
      <c r="G40" s="15">
        <v>425</v>
      </c>
      <c r="H40" s="13">
        <f t="shared" si="6"/>
        <v>5525</v>
      </c>
      <c r="I40" s="15" t="s">
        <v>31</v>
      </c>
      <c r="J40" s="11" t="s">
        <v>52</v>
      </c>
      <c r="K40" s="11" t="s">
        <v>24</v>
      </c>
      <c r="L40" s="15">
        <v>2022</v>
      </c>
      <c r="M40" s="14" t="s">
        <v>25</v>
      </c>
    </row>
    <row r="41" spans="1:13" x14ac:dyDescent="0.3">
      <c r="A41" s="11" t="s">
        <v>34</v>
      </c>
      <c r="B41" s="11" t="s">
        <v>35</v>
      </c>
      <c r="C41" s="11" t="s">
        <v>19</v>
      </c>
      <c r="D41" s="11" t="s">
        <v>36</v>
      </c>
      <c r="E41" s="11" t="s">
        <v>88</v>
      </c>
      <c r="F41" s="35">
        <v>4.9000000000000004</v>
      </c>
      <c r="G41" s="15">
        <v>425</v>
      </c>
      <c r="H41" s="13">
        <f t="shared" si="6"/>
        <v>2082.5</v>
      </c>
      <c r="I41" s="15" t="s">
        <v>31</v>
      </c>
      <c r="J41" s="11" t="s">
        <v>52</v>
      </c>
      <c r="K41" s="11" t="s">
        <v>24</v>
      </c>
      <c r="L41" s="15">
        <v>2022</v>
      </c>
      <c r="M41" s="14" t="s">
        <v>92</v>
      </c>
    </row>
    <row r="42" spans="1:13" x14ac:dyDescent="0.3">
      <c r="A42" s="11" t="s">
        <v>34</v>
      </c>
      <c r="B42" s="11" t="s">
        <v>35</v>
      </c>
      <c r="C42" s="11" t="s">
        <v>19</v>
      </c>
      <c r="D42" s="11" t="s">
        <v>36</v>
      </c>
      <c r="E42" s="11" t="s">
        <v>89</v>
      </c>
      <c r="F42" s="35">
        <v>9.1</v>
      </c>
      <c r="G42" s="15">
        <v>425</v>
      </c>
      <c r="H42" s="13">
        <f t="shared" si="6"/>
        <v>3867.5</v>
      </c>
      <c r="I42" s="15" t="s">
        <v>31</v>
      </c>
      <c r="J42" s="11" t="s">
        <v>37</v>
      </c>
      <c r="K42" s="11" t="s">
        <v>24</v>
      </c>
      <c r="L42" s="15">
        <v>2023</v>
      </c>
      <c r="M42" s="14" t="s">
        <v>92</v>
      </c>
    </row>
    <row r="43" spans="1:13" x14ac:dyDescent="0.3">
      <c r="A43" s="11" t="s">
        <v>34</v>
      </c>
      <c r="B43" s="11" t="s">
        <v>35</v>
      </c>
      <c r="C43" s="11" t="s">
        <v>19</v>
      </c>
      <c r="D43" s="11" t="s">
        <v>36</v>
      </c>
      <c r="E43" s="11" t="s">
        <v>94</v>
      </c>
      <c r="F43" s="35">
        <v>26.2</v>
      </c>
      <c r="G43" s="15">
        <v>425</v>
      </c>
      <c r="H43" s="13">
        <f t="shared" si="6"/>
        <v>11135</v>
      </c>
      <c r="I43" s="15" t="s">
        <v>95</v>
      </c>
      <c r="J43" s="11" t="s">
        <v>52</v>
      </c>
      <c r="K43" s="11" t="s">
        <v>24</v>
      </c>
      <c r="L43" s="15">
        <v>2023</v>
      </c>
      <c r="M43" s="14" t="s">
        <v>44</v>
      </c>
    </row>
    <row r="44" spans="1:13" x14ac:dyDescent="0.3">
      <c r="A44" s="11" t="s">
        <v>34</v>
      </c>
      <c r="B44" s="11" t="s">
        <v>35</v>
      </c>
      <c r="C44" s="11" t="s">
        <v>19</v>
      </c>
      <c r="D44" s="11" t="s">
        <v>36</v>
      </c>
      <c r="E44" s="11" t="s">
        <v>93</v>
      </c>
      <c r="F44" s="35">
        <v>9</v>
      </c>
      <c r="G44" s="15">
        <v>425</v>
      </c>
      <c r="H44" s="13">
        <f t="shared" si="6"/>
        <v>3825</v>
      </c>
      <c r="I44" s="15" t="s">
        <v>95</v>
      </c>
      <c r="J44" s="11" t="s">
        <v>52</v>
      </c>
      <c r="K44" s="11" t="s">
        <v>24</v>
      </c>
      <c r="L44" s="15">
        <v>2023</v>
      </c>
      <c r="M44" s="14" t="s">
        <v>44</v>
      </c>
    </row>
    <row r="45" spans="1:13" x14ac:dyDescent="0.3">
      <c r="A45" s="11" t="s">
        <v>34</v>
      </c>
      <c r="B45" s="11" t="s">
        <v>35</v>
      </c>
      <c r="C45" s="11" t="s">
        <v>19</v>
      </c>
      <c r="D45" s="11" t="s">
        <v>36</v>
      </c>
      <c r="E45" s="11" t="s">
        <v>97</v>
      </c>
      <c r="F45" s="35">
        <v>6.2</v>
      </c>
      <c r="G45" s="15">
        <v>425</v>
      </c>
      <c r="H45" s="13">
        <f t="shared" si="6"/>
        <v>2635</v>
      </c>
      <c r="I45" s="15" t="s">
        <v>96</v>
      </c>
      <c r="J45" s="11" t="s">
        <v>123</v>
      </c>
      <c r="K45" s="11" t="s">
        <v>24</v>
      </c>
      <c r="L45" s="15">
        <v>2023</v>
      </c>
      <c r="M45" s="14" t="s">
        <v>44</v>
      </c>
    </row>
    <row r="46" spans="1:13" x14ac:dyDescent="0.3">
      <c r="A46" s="11" t="s">
        <v>34</v>
      </c>
      <c r="B46" s="11" t="s">
        <v>35</v>
      </c>
      <c r="C46" s="11" t="s">
        <v>19</v>
      </c>
      <c r="D46" s="11" t="s">
        <v>36</v>
      </c>
      <c r="E46" s="11" t="s">
        <v>98</v>
      </c>
      <c r="F46" s="35">
        <v>17.399999999999999</v>
      </c>
      <c r="G46" s="15">
        <v>425</v>
      </c>
      <c r="H46" s="13">
        <f t="shared" si="6"/>
        <v>7394.9999999999991</v>
      </c>
      <c r="I46" s="15" t="s">
        <v>96</v>
      </c>
      <c r="J46" s="11" t="s">
        <v>123</v>
      </c>
      <c r="K46" s="11" t="s">
        <v>24</v>
      </c>
      <c r="L46" s="15">
        <v>2023</v>
      </c>
      <c r="M46" s="14" t="s">
        <v>44</v>
      </c>
    </row>
    <row r="47" spans="1:13" x14ac:dyDescent="0.3">
      <c r="A47" s="11" t="s">
        <v>34</v>
      </c>
      <c r="B47" s="11" t="s">
        <v>35</v>
      </c>
      <c r="C47" s="11" t="s">
        <v>19</v>
      </c>
      <c r="D47" s="11" t="s">
        <v>36</v>
      </c>
      <c r="E47" s="11" t="s">
        <v>99</v>
      </c>
      <c r="F47" s="35">
        <v>8</v>
      </c>
      <c r="G47" s="15">
        <v>425</v>
      </c>
      <c r="H47" s="13">
        <f t="shared" si="6"/>
        <v>3400</v>
      </c>
      <c r="I47" s="15" t="s">
        <v>95</v>
      </c>
      <c r="J47" s="11" t="s">
        <v>52</v>
      </c>
      <c r="K47" s="11" t="s">
        <v>24</v>
      </c>
      <c r="L47" s="15">
        <v>2023</v>
      </c>
      <c r="M47" s="14" t="s">
        <v>44</v>
      </c>
    </row>
    <row r="48" spans="1:13" x14ac:dyDescent="0.3">
      <c r="A48" s="11" t="s">
        <v>34</v>
      </c>
      <c r="B48" s="11" t="s">
        <v>35</v>
      </c>
      <c r="C48" s="11" t="s">
        <v>19</v>
      </c>
      <c r="D48" s="11" t="s">
        <v>36</v>
      </c>
      <c r="E48" s="11" t="s">
        <v>100</v>
      </c>
      <c r="F48" s="35">
        <v>8.1</v>
      </c>
      <c r="G48" s="15">
        <v>425</v>
      </c>
      <c r="H48" s="13">
        <f t="shared" si="6"/>
        <v>3442.5</v>
      </c>
      <c r="I48" s="15" t="s">
        <v>31</v>
      </c>
      <c r="J48" s="11" t="s">
        <v>123</v>
      </c>
      <c r="K48" s="11" t="s">
        <v>24</v>
      </c>
      <c r="L48" s="15">
        <v>2024</v>
      </c>
      <c r="M48" s="14" t="s">
        <v>44</v>
      </c>
    </row>
    <row r="49" spans="1:13" x14ac:dyDescent="0.3">
      <c r="A49" s="11" t="s">
        <v>34</v>
      </c>
      <c r="B49" s="11" t="s">
        <v>35</v>
      </c>
      <c r="C49" s="11" t="s">
        <v>19</v>
      </c>
      <c r="D49" s="11" t="s">
        <v>36</v>
      </c>
      <c r="E49" s="11" t="s">
        <v>101</v>
      </c>
      <c r="F49" s="35">
        <v>11.2</v>
      </c>
      <c r="G49" s="15">
        <v>425</v>
      </c>
      <c r="H49" s="13">
        <f t="shared" si="6"/>
        <v>4760</v>
      </c>
      <c r="I49" s="15" t="s">
        <v>31</v>
      </c>
      <c r="J49" s="11" t="s">
        <v>52</v>
      </c>
      <c r="K49" s="11" t="s">
        <v>24</v>
      </c>
      <c r="L49" s="15">
        <v>2024</v>
      </c>
      <c r="M49" s="14" t="s">
        <v>44</v>
      </c>
    </row>
    <row r="50" spans="1:13" x14ac:dyDescent="0.3">
      <c r="A50" s="11" t="s">
        <v>34</v>
      </c>
      <c r="B50" s="11" t="s">
        <v>35</v>
      </c>
      <c r="C50" s="11" t="s">
        <v>19</v>
      </c>
      <c r="D50" s="11" t="s">
        <v>36</v>
      </c>
      <c r="E50" s="11" t="s">
        <v>102</v>
      </c>
      <c r="F50" s="35">
        <v>7.8</v>
      </c>
      <c r="G50" s="15">
        <v>425</v>
      </c>
      <c r="H50" s="13">
        <f t="shared" ref="H50:H56" si="7">F50*G50</f>
        <v>3315</v>
      </c>
      <c r="I50" s="15" t="s">
        <v>31</v>
      </c>
      <c r="J50" s="11" t="s">
        <v>52</v>
      </c>
      <c r="K50" s="11" t="s">
        <v>24</v>
      </c>
      <c r="L50" s="15">
        <v>2024</v>
      </c>
      <c r="M50" s="14" t="s">
        <v>44</v>
      </c>
    </row>
    <row r="51" spans="1:13" x14ac:dyDescent="0.3">
      <c r="A51" s="11" t="s">
        <v>34</v>
      </c>
      <c r="B51" s="11" t="s">
        <v>35</v>
      </c>
      <c r="C51" s="11" t="s">
        <v>19</v>
      </c>
      <c r="D51" s="11" t="s">
        <v>36</v>
      </c>
      <c r="E51" s="11" t="s">
        <v>103</v>
      </c>
      <c r="F51" s="35">
        <v>6.7</v>
      </c>
      <c r="G51" s="15">
        <v>425</v>
      </c>
      <c r="H51" s="13">
        <f t="shared" si="7"/>
        <v>2847.5</v>
      </c>
      <c r="I51" s="15" t="s">
        <v>31</v>
      </c>
      <c r="J51" s="11" t="s">
        <v>52</v>
      </c>
      <c r="K51" s="11" t="s">
        <v>24</v>
      </c>
      <c r="L51" s="15">
        <v>2024</v>
      </c>
      <c r="M51" s="14" t="s">
        <v>44</v>
      </c>
    </row>
    <row r="52" spans="1:13" x14ac:dyDescent="0.3">
      <c r="A52" s="11" t="s">
        <v>34</v>
      </c>
      <c r="B52" s="11" t="s">
        <v>35</v>
      </c>
      <c r="C52" s="11" t="s">
        <v>19</v>
      </c>
      <c r="D52" s="11" t="s">
        <v>36</v>
      </c>
      <c r="E52" s="11" t="s">
        <v>104</v>
      </c>
      <c r="F52" s="35">
        <v>30.2</v>
      </c>
      <c r="G52" s="15">
        <v>425</v>
      </c>
      <c r="H52" s="13">
        <f t="shared" si="7"/>
        <v>12835</v>
      </c>
      <c r="I52" s="15" t="s">
        <v>95</v>
      </c>
      <c r="J52" s="11" t="s">
        <v>37</v>
      </c>
      <c r="K52" s="11" t="s">
        <v>24</v>
      </c>
      <c r="L52" s="15">
        <v>2023</v>
      </c>
      <c r="M52" s="14" t="s">
        <v>44</v>
      </c>
    </row>
    <row r="53" spans="1:13" x14ac:dyDescent="0.3">
      <c r="A53" s="11" t="s">
        <v>34</v>
      </c>
      <c r="B53" s="11" t="s">
        <v>35</v>
      </c>
      <c r="C53" s="11" t="s">
        <v>19</v>
      </c>
      <c r="D53" s="11" t="s">
        <v>36</v>
      </c>
      <c r="E53" s="11" t="s">
        <v>105</v>
      </c>
      <c r="F53" s="35">
        <v>10.1</v>
      </c>
      <c r="G53" s="15">
        <v>425</v>
      </c>
      <c r="H53" s="13">
        <f t="shared" si="7"/>
        <v>4292.5</v>
      </c>
      <c r="I53" s="15" t="s">
        <v>95</v>
      </c>
      <c r="J53" s="11" t="s">
        <v>37</v>
      </c>
      <c r="K53" s="11" t="s">
        <v>24</v>
      </c>
      <c r="L53" s="15">
        <v>2023</v>
      </c>
      <c r="M53" s="14" t="s">
        <v>44</v>
      </c>
    </row>
    <row r="54" spans="1:13" x14ac:dyDescent="0.3">
      <c r="A54" s="11" t="s">
        <v>34</v>
      </c>
      <c r="B54" s="11" t="s">
        <v>35</v>
      </c>
      <c r="C54" s="11" t="s">
        <v>19</v>
      </c>
      <c r="D54" s="11" t="s">
        <v>36</v>
      </c>
      <c r="E54" s="11" t="s">
        <v>106</v>
      </c>
      <c r="F54" s="35">
        <v>3.7</v>
      </c>
      <c r="G54" s="15">
        <v>425</v>
      </c>
      <c r="H54" s="13">
        <f t="shared" si="7"/>
        <v>1572.5</v>
      </c>
      <c r="I54" s="15" t="s">
        <v>95</v>
      </c>
      <c r="J54" s="11" t="s">
        <v>37</v>
      </c>
      <c r="K54" s="11" t="s">
        <v>24</v>
      </c>
      <c r="L54" s="15">
        <v>2023</v>
      </c>
      <c r="M54" s="14" t="s">
        <v>44</v>
      </c>
    </row>
    <row r="55" spans="1:13" x14ac:dyDescent="0.3">
      <c r="A55" s="11" t="s">
        <v>34</v>
      </c>
      <c r="B55" s="11" t="s">
        <v>35</v>
      </c>
      <c r="C55" s="11" t="s">
        <v>19</v>
      </c>
      <c r="D55" s="11" t="s">
        <v>36</v>
      </c>
      <c r="E55" s="11" t="s">
        <v>107</v>
      </c>
      <c r="F55" s="35">
        <v>38.9</v>
      </c>
      <c r="G55" s="15">
        <v>425</v>
      </c>
      <c r="H55" s="13">
        <f t="shared" si="7"/>
        <v>16532.5</v>
      </c>
      <c r="I55" s="15" t="s">
        <v>95</v>
      </c>
      <c r="J55" s="11" t="s">
        <v>37</v>
      </c>
      <c r="K55" s="11" t="s">
        <v>24</v>
      </c>
      <c r="L55" s="15">
        <v>2023</v>
      </c>
      <c r="M55" s="14" t="s">
        <v>44</v>
      </c>
    </row>
    <row r="56" spans="1:13" x14ac:dyDescent="0.3">
      <c r="A56" s="11" t="s">
        <v>34</v>
      </c>
      <c r="B56" s="11" t="s">
        <v>35</v>
      </c>
      <c r="C56" s="11" t="s">
        <v>19</v>
      </c>
      <c r="D56" s="11" t="s">
        <v>36</v>
      </c>
      <c r="E56" s="11" t="s">
        <v>108</v>
      </c>
      <c r="F56" s="35">
        <v>10.7</v>
      </c>
      <c r="G56" s="15">
        <v>425</v>
      </c>
      <c r="H56" s="13">
        <f t="shared" si="7"/>
        <v>4547.5</v>
      </c>
      <c r="I56" s="15" t="s">
        <v>95</v>
      </c>
      <c r="J56" s="11" t="s">
        <v>123</v>
      </c>
      <c r="K56" s="11" t="s">
        <v>24</v>
      </c>
      <c r="L56" s="15">
        <v>2023</v>
      </c>
      <c r="M56" s="14" t="s">
        <v>44</v>
      </c>
    </row>
    <row r="57" spans="1:13" x14ac:dyDescent="0.3">
      <c r="A57" s="11" t="s">
        <v>34</v>
      </c>
      <c r="B57" s="11" t="s">
        <v>35</v>
      </c>
      <c r="C57" s="11" t="s">
        <v>19</v>
      </c>
      <c r="D57" s="11" t="s">
        <v>36</v>
      </c>
      <c r="E57" s="11" t="s">
        <v>109</v>
      </c>
      <c r="F57" s="35">
        <v>8.9</v>
      </c>
      <c r="G57" s="15">
        <v>425</v>
      </c>
      <c r="H57" s="13">
        <f t="shared" ref="H57:H66" si="8">F57*G57</f>
        <v>3782.5</v>
      </c>
      <c r="I57" s="15" t="s">
        <v>95</v>
      </c>
      <c r="J57" s="11" t="s">
        <v>37</v>
      </c>
      <c r="K57" s="11" t="s">
        <v>24</v>
      </c>
      <c r="L57" s="15">
        <v>2023</v>
      </c>
      <c r="M57" s="14" t="s">
        <v>44</v>
      </c>
    </row>
    <row r="58" spans="1:13" x14ac:dyDescent="0.3">
      <c r="A58" s="11" t="s">
        <v>34</v>
      </c>
      <c r="B58" s="11" t="s">
        <v>35</v>
      </c>
      <c r="C58" s="11" t="s">
        <v>19</v>
      </c>
      <c r="D58" s="11" t="s">
        <v>36</v>
      </c>
      <c r="E58" s="11" t="s">
        <v>110</v>
      </c>
      <c r="F58" s="35">
        <v>11.6</v>
      </c>
      <c r="G58" s="15">
        <v>425</v>
      </c>
      <c r="H58" s="13">
        <f t="shared" si="8"/>
        <v>4930</v>
      </c>
      <c r="I58" s="15" t="s">
        <v>46</v>
      </c>
      <c r="J58" s="11" t="s">
        <v>47</v>
      </c>
      <c r="K58" s="11" t="s">
        <v>24</v>
      </c>
      <c r="L58" s="15">
        <v>2023</v>
      </c>
      <c r="M58" s="14" t="s">
        <v>44</v>
      </c>
    </row>
    <row r="59" spans="1:13" x14ac:dyDescent="0.3">
      <c r="A59" s="11" t="s">
        <v>34</v>
      </c>
      <c r="B59" s="11" t="s">
        <v>35</v>
      </c>
      <c r="C59" s="11" t="s">
        <v>19</v>
      </c>
      <c r="D59" s="11" t="s">
        <v>36</v>
      </c>
      <c r="E59" s="11" t="s">
        <v>111</v>
      </c>
      <c r="F59" s="35">
        <v>8.1</v>
      </c>
      <c r="G59" s="15">
        <v>425</v>
      </c>
      <c r="H59" s="13">
        <f t="shared" si="8"/>
        <v>3442.5</v>
      </c>
      <c r="I59" s="15" t="s">
        <v>46</v>
      </c>
      <c r="J59" s="11" t="s">
        <v>47</v>
      </c>
      <c r="K59" s="11" t="s">
        <v>24</v>
      </c>
      <c r="L59" s="15">
        <v>2023</v>
      </c>
      <c r="M59" s="14" t="s">
        <v>44</v>
      </c>
    </row>
    <row r="60" spans="1:13" x14ac:dyDescent="0.3">
      <c r="A60" s="11" t="s">
        <v>34</v>
      </c>
      <c r="B60" s="11" t="s">
        <v>35</v>
      </c>
      <c r="C60" s="11" t="s">
        <v>19</v>
      </c>
      <c r="D60" s="11" t="s">
        <v>36</v>
      </c>
      <c r="E60" s="11" t="s">
        <v>112</v>
      </c>
      <c r="F60" s="35">
        <v>14.9</v>
      </c>
      <c r="G60" s="15">
        <v>425</v>
      </c>
      <c r="H60" s="13">
        <f t="shared" si="8"/>
        <v>6332.5</v>
      </c>
      <c r="I60" s="15" t="s">
        <v>46</v>
      </c>
      <c r="J60" s="11" t="s">
        <v>47</v>
      </c>
      <c r="K60" s="11" t="s">
        <v>24</v>
      </c>
      <c r="L60" s="15">
        <v>2023</v>
      </c>
      <c r="M60" s="14" t="s">
        <v>44</v>
      </c>
    </row>
    <row r="61" spans="1:13" x14ac:dyDescent="0.3">
      <c r="A61" s="11" t="s">
        <v>34</v>
      </c>
      <c r="B61" s="11" t="s">
        <v>35</v>
      </c>
      <c r="C61" s="11" t="s">
        <v>19</v>
      </c>
      <c r="D61" s="11" t="s">
        <v>36</v>
      </c>
      <c r="E61" s="11" t="s">
        <v>113</v>
      </c>
      <c r="F61" s="35">
        <v>11</v>
      </c>
      <c r="G61" s="15">
        <v>425</v>
      </c>
      <c r="H61" s="13">
        <f t="shared" si="8"/>
        <v>4675</v>
      </c>
      <c r="I61" s="15" t="s">
        <v>46</v>
      </c>
      <c r="J61" s="11" t="s">
        <v>47</v>
      </c>
      <c r="K61" s="11" t="s">
        <v>24</v>
      </c>
      <c r="L61" s="15">
        <v>2023</v>
      </c>
      <c r="M61" s="14" t="s">
        <v>44</v>
      </c>
    </row>
    <row r="62" spans="1:13" x14ac:dyDescent="0.3">
      <c r="A62" s="11" t="s">
        <v>34</v>
      </c>
      <c r="B62" s="11" t="s">
        <v>35</v>
      </c>
      <c r="C62" s="11" t="s">
        <v>19</v>
      </c>
      <c r="D62" s="11" t="s">
        <v>36</v>
      </c>
      <c r="E62" s="11" t="s">
        <v>114</v>
      </c>
      <c r="F62" s="35">
        <v>17.7</v>
      </c>
      <c r="G62" s="15">
        <v>425</v>
      </c>
      <c r="H62" s="13">
        <f t="shared" si="8"/>
        <v>7522.5</v>
      </c>
      <c r="I62" s="15" t="s">
        <v>31</v>
      </c>
      <c r="J62" s="11" t="s">
        <v>52</v>
      </c>
      <c r="K62" s="11" t="s">
        <v>24</v>
      </c>
      <c r="L62" s="15">
        <v>2023</v>
      </c>
      <c r="M62" s="14" t="s">
        <v>44</v>
      </c>
    </row>
    <row r="63" spans="1:13" x14ac:dyDescent="0.3">
      <c r="A63" s="11" t="s">
        <v>34</v>
      </c>
      <c r="B63" s="11" t="s">
        <v>35</v>
      </c>
      <c r="C63" s="11" t="s">
        <v>19</v>
      </c>
      <c r="D63" s="11" t="s">
        <v>36</v>
      </c>
      <c r="E63" s="11" t="s">
        <v>115</v>
      </c>
      <c r="F63" s="35">
        <v>22.9</v>
      </c>
      <c r="G63" s="15">
        <v>425</v>
      </c>
      <c r="H63" s="13">
        <f t="shared" si="8"/>
        <v>9732.5</v>
      </c>
      <c r="I63" s="15" t="s">
        <v>31</v>
      </c>
      <c r="J63" s="11" t="s">
        <v>123</v>
      </c>
      <c r="K63" s="11" t="s">
        <v>24</v>
      </c>
      <c r="L63" s="15">
        <v>2023</v>
      </c>
      <c r="M63" s="14" t="s">
        <v>44</v>
      </c>
    </row>
    <row r="64" spans="1:13" x14ac:dyDescent="0.3">
      <c r="A64" s="11" t="s">
        <v>34</v>
      </c>
      <c r="B64" s="11" t="s">
        <v>35</v>
      </c>
      <c r="C64" s="11" t="s">
        <v>19</v>
      </c>
      <c r="D64" s="11" t="s">
        <v>36</v>
      </c>
      <c r="E64" s="11" t="s">
        <v>116</v>
      </c>
      <c r="F64" s="35">
        <v>29.3</v>
      </c>
      <c r="G64" s="15">
        <v>425</v>
      </c>
      <c r="H64" s="13">
        <f t="shared" si="8"/>
        <v>12452.5</v>
      </c>
      <c r="I64" s="15" t="s">
        <v>31</v>
      </c>
      <c r="J64" s="11" t="s">
        <v>123</v>
      </c>
      <c r="K64" s="11" t="s">
        <v>24</v>
      </c>
      <c r="L64" s="15">
        <v>2023</v>
      </c>
      <c r="M64" s="14" t="s">
        <v>44</v>
      </c>
    </row>
    <row r="65" spans="1:13" x14ac:dyDescent="0.3">
      <c r="A65" s="11" t="s">
        <v>34</v>
      </c>
      <c r="B65" s="11" t="s">
        <v>35</v>
      </c>
      <c r="C65" s="11" t="s">
        <v>19</v>
      </c>
      <c r="D65" s="11" t="s">
        <v>36</v>
      </c>
      <c r="E65" s="11" t="s">
        <v>117</v>
      </c>
      <c r="F65" s="35">
        <v>16.899999999999999</v>
      </c>
      <c r="G65" s="15">
        <v>425</v>
      </c>
      <c r="H65" s="13">
        <f t="shared" si="8"/>
        <v>7182.4999999999991</v>
      </c>
      <c r="I65" s="15" t="s">
        <v>46</v>
      </c>
      <c r="J65" s="11" t="s">
        <v>125</v>
      </c>
      <c r="K65" s="11" t="s">
        <v>24</v>
      </c>
      <c r="L65" s="15">
        <v>2023</v>
      </c>
      <c r="M65" s="14" t="s">
        <v>44</v>
      </c>
    </row>
    <row r="66" spans="1:13" x14ac:dyDescent="0.3">
      <c r="A66" s="11" t="s">
        <v>34</v>
      </c>
      <c r="B66" s="11" t="s">
        <v>35</v>
      </c>
      <c r="C66" s="11" t="s">
        <v>19</v>
      </c>
      <c r="D66" s="11" t="s">
        <v>68</v>
      </c>
      <c r="E66" s="11" t="s">
        <v>121</v>
      </c>
      <c r="F66" s="35">
        <v>14.8</v>
      </c>
      <c r="G66" s="15">
        <v>425</v>
      </c>
      <c r="H66" s="13">
        <f t="shared" si="8"/>
        <v>6290</v>
      </c>
      <c r="I66" s="15" t="s">
        <v>122</v>
      </c>
      <c r="J66" s="11" t="s">
        <v>124</v>
      </c>
      <c r="K66" s="11" t="s">
        <v>24</v>
      </c>
      <c r="L66" s="15">
        <v>2026</v>
      </c>
      <c r="M66" s="14" t="s">
        <v>44</v>
      </c>
    </row>
    <row r="67" spans="1:13" x14ac:dyDescent="0.3">
      <c r="A67" s="11"/>
      <c r="B67" s="11"/>
      <c r="C67" s="11"/>
      <c r="D67" s="11"/>
      <c r="E67" s="11"/>
      <c r="F67" s="35"/>
      <c r="G67" s="15"/>
      <c r="H67" s="13"/>
      <c r="I67" s="15"/>
      <c r="J67" s="11"/>
      <c r="K67" s="11"/>
      <c r="L67" s="15"/>
      <c r="M67" s="14"/>
    </row>
    <row r="68" spans="1:13" x14ac:dyDescent="0.3">
      <c r="A68" s="11"/>
      <c r="B68" s="11"/>
      <c r="C68" s="11"/>
      <c r="D68" s="11"/>
      <c r="E68" s="11"/>
      <c r="F68" s="35"/>
      <c r="G68" s="15"/>
      <c r="H68" s="13"/>
      <c r="I68" s="15"/>
      <c r="J68" s="11"/>
      <c r="K68" s="11"/>
      <c r="L68" s="15"/>
      <c r="M68" s="14"/>
    </row>
    <row r="69" spans="1:13" x14ac:dyDescent="0.3">
      <c r="A69" s="11"/>
      <c r="B69" s="11"/>
      <c r="C69" s="11"/>
      <c r="D69" s="11"/>
      <c r="E69" s="11"/>
      <c r="F69" s="35"/>
      <c r="G69" s="15"/>
      <c r="H69" s="13"/>
      <c r="I69" s="15"/>
      <c r="J69" s="11"/>
      <c r="K69" s="11"/>
      <c r="L69" s="15"/>
      <c r="M69" s="14"/>
    </row>
    <row r="70" spans="1:13" ht="15" thickBot="1" x14ac:dyDescent="0.35">
      <c r="A70" s="11"/>
      <c r="B70" s="11"/>
      <c r="C70" s="11"/>
      <c r="D70" s="11"/>
      <c r="E70" s="11"/>
      <c r="F70" s="35"/>
      <c r="G70" s="15"/>
      <c r="H70" s="13"/>
      <c r="I70" s="15"/>
      <c r="J70" s="11"/>
      <c r="K70" s="11"/>
      <c r="L70" s="15"/>
      <c r="M70" s="14"/>
    </row>
    <row r="71" spans="1:13" x14ac:dyDescent="0.3">
      <c r="A71" s="17"/>
      <c r="B71" s="17"/>
      <c r="C71" s="17"/>
      <c r="D71" s="17"/>
      <c r="E71" s="17"/>
      <c r="F71" s="43" t="s">
        <v>61</v>
      </c>
      <c r="G71" s="44"/>
      <c r="H71" s="18">
        <f>SUM(H5:H70)</f>
        <v>334415.63893699995</v>
      </c>
      <c r="I71" s="17"/>
      <c r="J71" s="17"/>
      <c r="K71" s="17" t="s">
        <v>62</v>
      </c>
      <c r="L71" s="17" t="s">
        <v>63</v>
      </c>
      <c r="M71" s="17"/>
    </row>
    <row r="72" spans="1:13" x14ac:dyDescent="0.3">
      <c r="D72" s="3"/>
      <c r="E72" s="3"/>
      <c r="F72" s="3"/>
      <c r="G72" s="3"/>
      <c r="H72" s="19">
        <f>SUMIF(D5:D70,J72,H5:H70)</f>
        <v>0</v>
      </c>
      <c r="I72" s="3" t="s">
        <v>64</v>
      </c>
      <c r="J72" s="20" t="s">
        <v>65</v>
      </c>
      <c r="K72" s="3"/>
      <c r="L72" s="3"/>
      <c r="M72" s="3"/>
    </row>
    <row r="73" spans="1:13" x14ac:dyDescent="0.3">
      <c r="D73" s="3"/>
      <c r="E73" s="3"/>
      <c r="F73" s="3"/>
      <c r="G73" s="3"/>
      <c r="H73" s="19">
        <f>SUMIF(D5:D70,J73,H5:H70)</f>
        <v>0</v>
      </c>
      <c r="I73" s="3" t="s">
        <v>66</v>
      </c>
      <c r="J73" s="20" t="s">
        <v>67</v>
      </c>
      <c r="K73" s="3"/>
      <c r="L73" s="3"/>
      <c r="M73" s="3"/>
    </row>
    <row r="74" spans="1:13" x14ac:dyDescent="0.3">
      <c r="D74" s="3"/>
      <c r="E74" s="3"/>
      <c r="F74" s="3"/>
      <c r="G74" s="3">
        <v>290000</v>
      </c>
      <c r="H74" s="21">
        <f>SUMIF(D5:D70,J74,H5:H70)</f>
        <v>262731.790087</v>
      </c>
      <c r="I74" s="22" t="s">
        <v>34</v>
      </c>
      <c r="J74" s="20" t="s">
        <v>36</v>
      </c>
      <c r="K74" s="3">
        <f>200000+((28891-3500)*3)</f>
        <v>276173</v>
      </c>
      <c r="L74" s="45">
        <f>H74/K74</f>
        <v>0.95133047070857757</v>
      </c>
      <c r="M74" s="46" t="s">
        <v>118</v>
      </c>
    </row>
    <row r="75" spans="1:13" x14ac:dyDescent="0.3">
      <c r="D75" s="3"/>
      <c r="E75" s="3"/>
      <c r="F75" s="3"/>
      <c r="G75" s="3"/>
      <c r="H75" s="21">
        <f>SUMIF(D5:D70,J75,H5:H70)</f>
        <v>6290</v>
      </c>
      <c r="I75" s="22" t="s">
        <v>17</v>
      </c>
      <c r="J75" s="20" t="s">
        <v>68</v>
      </c>
      <c r="K75" s="3">
        <v>3500</v>
      </c>
      <c r="L75" s="47">
        <f>H75/K75</f>
        <v>1.7971428571428572</v>
      </c>
      <c r="M75" s="16"/>
    </row>
    <row r="76" spans="1:13" x14ac:dyDescent="0.3">
      <c r="D76" s="3"/>
      <c r="E76" s="3"/>
      <c r="F76" s="3"/>
      <c r="G76" s="3"/>
      <c r="H76" s="21">
        <f>SUMIF(D5:D70,J76,H5:H70)</f>
        <v>65393.848849999995</v>
      </c>
      <c r="I76" s="22" t="s">
        <v>17</v>
      </c>
      <c r="J76" s="20" t="s">
        <v>20</v>
      </c>
      <c r="K76" s="3">
        <v>14554</v>
      </c>
      <c r="L76" s="47">
        <f>H76/K76</f>
        <v>4.4931873608629926</v>
      </c>
      <c r="M76" s="48" t="s">
        <v>120</v>
      </c>
    </row>
    <row r="77" spans="1:13" x14ac:dyDescent="0.3"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3">
      <c r="D78" s="3"/>
      <c r="E78" s="3"/>
      <c r="F78" s="3"/>
      <c r="G78" s="3"/>
      <c r="H78" s="29" t="s">
        <v>68</v>
      </c>
      <c r="I78" s="29" t="s">
        <v>36</v>
      </c>
      <c r="J78" s="29" t="s">
        <v>20</v>
      </c>
      <c r="K78" s="3"/>
      <c r="L78" s="22" t="s">
        <v>81</v>
      </c>
      <c r="M78" s="3"/>
    </row>
    <row r="79" spans="1:13" x14ac:dyDescent="0.3">
      <c r="D79" s="3"/>
      <c r="E79" s="3"/>
      <c r="F79" s="3"/>
      <c r="G79" s="3"/>
      <c r="H79" s="30">
        <f t="shared" ref="H79:J83" si="9">SUMIFS($H$5:$H$70,$L$5:$L$70,$K79,$D$5:$D$70,H$78)</f>
        <v>0</v>
      </c>
      <c r="I79" s="30">
        <f t="shared" si="9"/>
        <v>58088.893736999991</v>
      </c>
      <c r="J79" s="30">
        <f t="shared" si="9"/>
        <v>9722.3761500000001</v>
      </c>
      <c r="K79" s="31">
        <v>2022</v>
      </c>
      <c r="L79" s="23">
        <f>SUMIF(L$5:L$70,K79,H$5:H$70)</f>
        <v>67811.269887000002</v>
      </c>
      <c r="M79" s="3"/>
    </row>
    <row r="80" spans="1:13" x14ac:dyDescent="0.3">
      <c r="D80" s="3"/>
      <c r="E80" s="3"/>
      <c r="F80" s="3"/>
      <c r="G80" s="3"/>
      <c r="H80" s="30">
        <f t="shared" si="9"/>
        <v>0</v>
      </c>
      <c r="I80" s="32">
        <f t="shared" si="9"/>
        <v>163577.5</v>
      </c>
      <c r="J80" s="32">
        <f t="shared" si="9"/>
        <v>0</v>
      </c>
      <c r="K80" s="33">
        <v>2023</v>
      </c>
      <c r="L80" s="23">
        <f>SUMIF(L$5:L$70,K80,H$5:H$70)</f>
        <v>163577.5</v>
      </c>
      <c r="M80" s="34" t="s">
        <v>119</v>
      </c>
    </row>
    <row r="81" spans="4:13" x14ac:dyDescent="0.3">
      <c r="D81" s="3"/>
      <c r="E81" s="3"/>
      <c r="F81" s="3"/>
      <c r="G81" s="3"/>
      <c r="H81" s="30">
        <f t="shared" si="9"/>
        <v>0</v>
      </c>
      <c r="I81" s="30">
        <f t="shared" si="9"/>
        <v>14365</v>
      </c>
      <c r="J81" s="30">
        <f t="shared" si="9"/>
        <v>17761.472699999998</v>
      </c>
      <c r="K81" s="31">
        <v>2024</v>
      </c>
      <c r="L81" s="23">
        <f>SUMIF(L$5:L$70,K81,H$5:H$70)</f>
        <v>32126.472699999998</v>
      </c>
      <c r="M81" s="3"/>
    </row>
    <row r="82" spans="4:13" x14ac:dyDescent="0.3">
      <c r="D82" s="3"/>
      <c r="E82" s="3"/>
      <c r="F82" s="3"/>
      <c r="G82" s="3"/>
      <c r="H82" s="30">
        <f t="shared" si="9"/>
        <v>0</v>
      </c>
      <c r="I82" s="30">
        <f t="shared" si="9"/>
        <v>26700.396349999999</v>
      </c>
      <c r="J82" s="30">
        <f t="shared" si="9"/>
        <v>37910</v>
      </c>
      <c r="K82" s="31">
        <v>2025</v>
      </c>
      <c r="L82" s="23">
        <f>SUMIF(L$5:L$70,K82,H$5:H$70)</f>
        <v>64610.396349999995</v>
      </c>
      <c r="M82" s="3"/>
    </row>
    <row r="83" spans="4:13" x14ac:dyDescent="0.3">
      <c r="D83" s="3"/>
      <c r="E83" s="3"/>
      <c r="F83" s="3"/>
      <c r="G83" s="3"/>
      <c r="H83" s="30">
        <f t="shared" si="9"/>
        <v>6290</v>
      </c>
      <c r="I83" s="30">
        <f t="shared" si="9"/>
        <v>0</v>
      </c>
      <c r="J83" s="30">
        <f t="shared" si="9"/>
        <v>0</v>
      </c>
      <c r="K83" s="31">
        <v>2026</v>
      </c>
      <c r="L83" s="23">
        <f>SUMIF(L$5:L$70,K83,H$5:H$70)</f>
        <v>6290</v>
      </c>
      <c r="M83" s="3"/>
    </row>
    <row r="84" spans="4:13" x14ac:dyDescent="0.3">
      <c r="D84" s="3"/>
      <c r="E84" s="3"/>
      <c r="F84" s="3"/>
      <c r="G84" s="3"/>
      <c r="H84" s="41"/>
      <c r="I84" s="42">
        <f>SUM(I78:I83)</f>
        <v>262731.790087</v>
      </c>
      <c r="J84" s="42">
        <f>SUM(J78:J83)</f>
        <v>65393.848849999995</v>
      </c>
      <c r="K84" s="41"/>
      <c r="L84" s="42">
        <f>SUM(L78:L83)</f>
        <v>334415.63893700001</v>
      </c>
      <c r="M84" s="3"/>
    </row>
  </sheetData>
  <autoFilter ref="A4:M76" xr:uid="{00000000-0009-0000-0000-000000000000}"/>
  <mergeCells count="1">
    <mergeCell ref="F71:G71"/>
  </mergeCells>
  <pageMargins left="0.7" right="0.7" top="0.75" bottom="0.75" header="0.3" footer="0.3"/>
  <pageSetup paperSize="17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Rick Brouwer</cp:lastModifiedBy>
  <dcterms:created xsi:type="dcterms:W3CDTF">2019-11-01T18:40:27Z</dcterms:created>
  <dcterms:modified xsi:type="dcterms:W3CDTF">2021-10-30T00:10:37Z</dcterms:modified>
</cp:coreProperties>
</file>